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Ark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1" l="1"/>
  <c r="P19" i="1"/>
  <c r="P18" i="1"/>
  <c r="P17" i="1"/>
  <c r="P16" i="1"/>
  <c r="P15" i="1"/>
  <c r="P14" i="1"/>
  <c r="P13" i="1"/>
  <c r="P12" i="1"/>
  <c r="P11" i="1"/>
  <c r="P10" i="1"/>
  <c r="P9" i="1"/>
  <c r="M9" i="1"/>
  <c r="P8" i="1"/>
  <c r="P7" i="1"/>
  <c r="M7" i="1"/>
  <c r="P6" i="1"/>
  <c r="M6" i="1"/>
  <c r="P5" i="1"/>
  <c r="M5" i="1"/>
  <c r="P4" i="1"/>
  <c r="M4" i="1"/>
  <c r="M11" i="1" s="1"/>
  <c r="P3" i="1"/>
  <c r="M3" i="1"/>
</calcChain>
</file>

<file path=xl/sharedStrings.xml><?xml version="1.0" encoding="utf-8"?>
<sst xmlns="http://schemas.openxmlformats.org/spreadsheetml/2006/main" count="123" uniqueCount="74">
  <si>
    <t>Austevoll</t>
  </si>
  <si>
    <t>Funksjonskategori</t>
  </si>
  <si>
    <t>Systemnavn</t>
  </si>
  <si>
    <t>Enhet/arkivskaper</t>
  </si>
  <si>
    <t>Startår</t>
  </si>
  <si>
    <t>Sluttår</t>
  </si>
  <si>
    <t>Deponert</t>
  </si>
  <si>
    <t>Aktivt i kommunen?</t>
  </si>
  <si>
    <r>
      <t xml:space="preserve">Avsluttet i kommunen?  </t>
    </r>
    <r>
      <rPr>
        <i/>
        <sz val="12"/>
        <rFont val="Calibri"/>
        <family val="2"/>
        <scheme val="minor"/>
      </rPr>
      <t>Både deponerte og de som ligger på server i kommunen.</t>
    </r>
  </si>
  <si>
    <t>Ukjent status?</t>
  </si>
  <si>
    <t>Tapt?</t>
  </si>
  <si>
    <t>Merknader/Informasjon om systemet</t>
  </si>
  <si>
    <t>Summering etter funksjon</t>
  </si>
  <si>
    <t>01 - Sosialtjeneste</t>
  </si>
  <si>
    <t>IFS</t>
  </si>
  <si>
    <t>Sosialtjenesten</t>
  </si>
  <si>
    <t>Ja</t>
  </si>
  <si>
    <t>Deponerte system:</t>
  </si>
  <si>
    <t>1- Sosialtjeneste</t>
  </si>
  <si>
    <t>02 - Bygg - oppmåling - eiendom</t>
  </si>
  <si>
    <t>VG - Vesla Geonor</t>
  </si>
  <si>
    <t>Teknisk</t>
  </si>
  <si>
    <t>Aktive system:</t>
  </si>
  <si>
    <t>2 - Bygg - oppmåling - eiendom</t>
  </si>
  <si>
    <t>Famec Web</t>
  </si>
  <si>
    <t>Avsluttede system:</t>
  </si>
  <si>
    <t>3 -Teknisk drift og anlegg</t>
  </si>
  <si>
    <t>04 - Økonomi</t>
  </si>
  <si>
    <t>Visma Enterprise</t>
  </si>
  <si>
    <t>Økonomi</t>
  </si>
  <si>
    <t>Ukjent status:</t>
  </si>
  <si>
    <t>4 - Økonomi</t>
  </si>
  <si>
    <t>06 -Skole</t>
  </si>
  <si>
    <t>GSI</t>
  </si>
  <si>
    <t>Skole</t>
  </si>
  <si>
    <t>Tapt:</t>
  </si>
  <si>
    <t>5 - Forliksråd, overformynderi</t>
  </si>
  <si>
    <t>WIS Skole</t>
  </si>
  <si>
    <t>6 -Skole</t>
  </si>
  <si>
    <t>PPI</t>
  </si>
  <si>
    <t>PP-tjenesten</t>
  </si>
  <si>
    <t>Antall arkiv som er avsluttet, men ikke deponert:</t>
  </si>
  <si>
    <t>7 - Helsetjeneste</t>
  </si>
  <si>
    <t>07 - Helsetjeneste</t>
  </si>
  <si>
    <t>Proffdoc</t>
  </si>
  <si>
    <t>Kommunehelsetjenesten</t>
  </si>
  <si>
    <t>8 - Arkivtjeneste - sak arkiv</t>
  </si>
  <si>
    <t>SYSVAK</t>
  </si>
  <si>
    <r>
      <t xml:space="preserve">Total </t>
    </r>
    <r>
      <rPr>
        <i/>
        <sz val="11"/>
        <color theme="1"/>
        <rFont val="Calibri"/>
        <family val="2"/>
        <scheme val="minor"/>
      </rPr>
      <t>(Aktive, avsluttede, ukjent):</t>
    </r>
  </si>
  <si>
    <t>9 - Intern admin - under dette personal</t>
  </si>
  <si>
    <t>Infodoc Plenario</t>
  </si>
  <si>
    <t>10 - Barnevern</t>
  </si>
  <si>
    <t>Profil</t>
  </si>
  <si>
    <t>12 - Kirke</t>
  </si>
  <si>
    <t>08 - Arkivtjeneste - sak arkiv</t>
  </si>
  <si>
    <t>DSS for AS-400</t>
  </si>
  <si>
    <t>Sak/arkiv</t>
  </si>
  <si>
    <t>13 - Barnehage</t>
  </si>
  <si>
    <t>IBM/S36</t>
  </si>
  <si>
    <t>14 - Pleie og omsorg</t>
  </si>
  <si>
    <t>Kontor 2000</t>
  </si>
  <si>
    <t>15 - Sentrale system - stat</t>
  </si>
  <si>
    <t>Websak</t>
  </si>
  <si>
    <t>16 - Flyktningtjeneste</t>
  </si>
  <si>
    <t>18 - Naturforvaltning</t>
  </si>
  <si>
    <t>Barnevernet</t>
  </si>
  <si>
    <t>19 - Valg og valgadministrasjon</t>
  </si>
  <si>
    <t>Familia</t>
  </si>
  <si>
    <t>20 - Kultur og idrett</t>
  </si>
  <si>
    <t>Mikromarc</t>
  </si>
  <si>
    <t>Bibliotek</t>
  </si>
  <si>
    <t>Tidemann</t>
  </si>
  <si>
    <t>Visma Kulturskole</t>
  </si>
  <si>
    <t>Kulturskolen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</si>
</sst>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3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wrapText="1"/>
    </xf>
    <xf numFmtId="0" fontId="5" fillId="3" borderId="0" xfId="1" applyFont="1" applyFill="1" applyBorder="1" applyAlignment="1">
      <alignment vertical="top" wrapText="1"/>
    </xf>
    <xf numFmtId="0" fontId="2" fillId="3" borderId="0" xfId="0" applyFont="1" applyFill="1" applyAlignment="1">
      <alignment vertical="top"/>
    </xf>
    <xf numFmtId="0" fontId="6" fillId="3" borderId="0" xfId="0" applyFont="1" applyFill="1" applyAlignment="1">
      <alignment vertical="top" wrapText="1"/>
    </xf>
    <xf numFmtId="0" fontId="6" fillId="3" borderId="0" xfId="0" applyFont="1" applyFill="1" applyAlignment="1">
      <alignment vertical="top"/>
    </xf>
    <xf numFmtId="0" fontId="5" fillId="3" borderId="0" xfId="1" applyFont="1" applyFill="1" applyBorder="1" applyAlignment="1">
      <alignment vertical="top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wrapText="1"/>
    </xf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9" fillId="0" borderId="0" xfId="1" applyFont="1" applyAlignment="1"/>
    <xf numFmtId="0" fontId="9" fillId="0" borderId="0" xfId="1" applyFont="1"/>
    <xf numFmtId="0" fontId="9" fillId="0" borderId="0" xfId="1" applyFont="1" applyAlignment="1">
      <alignment horizontal="right"/>
    </xf>
    <xf numFmtId="0" fontId="1" fillId="0" borderId="0" xfId="0" applyFont="1"/>
    <xf numFmtId="0" fontId="0" fillId="0" borderId="0" xfId="0" applyFont="1"/>
    <xf numFmtId="0" fontId="0" fillId="4" borderId="0" xfId="0" applyFont="1" applyFill="1"/>
    <xf numFmtId="0" fontId="0" fillId="0" borderId="0" xfId="0" applyFont="1" applyAlignment="1">
      <alignment wrapText="1"/>
    </xf>
    <xf numFmtId="0" fontId="0" fillId="2" borderId="3" xfId="0" applyFont="1" applyFill="1" applyBorder="1" applyAlignment="1">
      <alignment wrapText="1"/>
    </xf>
    <xf numFmtId="0" fontId="0" fillId="2" borderId="3" xfId="0" applyFont="1" applyFill="1" applyBorder="1"/>
    <xf numFmtId="0" fontId="0" fillId="0" borderId="3" xfId="0" applyFont="1" applyFill="1" applyBorder="1" applyAlignment="1">
      <alignment wrapText="1"/>
    </xf>
    <xf numFmtId="0" fontId="0" fillId="0" borderId="3" xfId="0" applyFont="1" applyFill="1" applyBorder="1"/>
    <xf numFmtId="0" fontId="9" fillId="0" borderId="0" xfId="1" applyFont="1" applyFill="1" applyAlignment="1"/>
    <xf numFmtId="0" fontId="9" fillId="0" borderId="0" xfId="1" applyFont="1" applyFill="1"/>
    <xf numFmtId="0" fontId="9" fillId="0" borderId="0" xfId="1" applyFont="1" applyFill="1" applyAlignment="1" applyProtection="1">
      <protection locked="0"/>
    </xf>
    <xf numFmtId="0" fontId="1" fillId="0" borderId="0" xfId="0" applyFont="1" applyProtection="1">
      <protection locked="0"/>
    </xf>
    <xf numFmtId="0" fontId="9" fillId="0" borderId="0" xfId="1" applyFont="1" applyFill="1" applyProtection="1">
      <protection locked="0"/>
    </xf>
    <xf numFmtId="0" fontId="10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0" fillId="0" borderId="0" xfId="0" applyFont="1" applyFill="1" applyProtection="1">
      <protection locked="0"/>
    </xf>
    <xf numFmtId="0" fontId="0" fillId="0" borderId="0" xfId="0" applyAlignment="1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A3" sqref="A3"/>
    </sheetView>
  </sheetViews>
  <sheetFormatPr baseColWidth="10" defaultRowHeight="15" x14ac:dyDescent="0.25"/>
  <cols>
    <col min="1" max="1" width="29.7109375" bestFit="1" customWidth="1"/>
    <col min="2" max="2" width="17.140625" bestFit="1" customWidth="1"/>
    <col min="3" max="3" width="23.85546875" bestFit="1" customWidth="1"/>
    <col min="4" max="4" width="7.85546875" bestFit="1" customWidth="1"/>
  </cols>
  <sheetData>
    <row r="1" spans="1:16" ht="63" x14ac:dyDescent="0.2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3"/>
      <c r="L1" s="3"/>
      <c r="M1" s="2"/>
      <c r="N1" s="2"/>
      <c r="O1" s="3"/>
      <c r="P1" s="2"/>
    </row>
    <row r="2" spans="1:16" ht="141.75" x14ac:dyDescent="0.25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4" t="s">
        <v>7</v>
      </c>
      <c r="H2" s="4" t="s">
        <v>8</v>
      </c>
      <c r="I2" s="4" t="s">
        <v>9</v>
      </c>
      <c r="J2" s="8" t="s">
        <v>10</v>
      </c>
      <c r="K2" s="9" t="s">
        <v>11</v>
      </c>
      <c r="L2" s="10"/>
      <c r="M2" s="11"/>
      <c r="N2" s="12"/>
      <c r="O2" s="36" t="s">
        <v>12</v>
      </c>
      <c r="P2" s="37"/>
    </row>
    <row r="3" spans="1:16" ht="45" x14ac:dyDescent="0.25">
      <c r="A3" s="13" t="s">
        <v>13</v>
      </c>
      <c r="B3" s="14" t="s">
        <v>14</v>
      </c>
      <c r="C3" s="14" t="s">
        <v>15</v>
      </c>
      <c r="D3" s="15"/>
      <c r="E3" s="14">
        <v>1998</v>
      </c>
      <c r="F3" s="16"/>
      <c r="G3" s="17"/>
      <c r="H3" s="17" t="s">
        <v>16</v>
      </c>
      <c r="I3" s="18"/>
      <c r="J3" s="18"/>
      <c r="K3" s="19"/>
      <c r="L3" s="20" t="s">
        <v>17</v>
      </c>
      <c r="M3" s="21">
        <f>COUNTIF(F:F,"Ja")</f>
        <v>1</v>
      </c>
      <c r="N3" s="17"/>
      <c r="O3" s="22" t="s">
        <v>18</v>
      </c>
      <c r="P3" s="23">
        <f>COUNTIF(A:A,"01 - sosialtjeneste")</f>
        <v>1</v>
      </c>
    </row>
    <row r="4" spans="1:16" ht="45" x14ac:dyDescent="0.25">
      <c r="A4" s="24" t="s">
        <v>19</v>
      </c>
      <c r="B4" s="25" t="s">
        <v>20</v>
      </c>
      <c r="C4" s="14" t="s">
        <v>21</v>
      </c>
      <c r="D4" s="16"/>
      <c r="E4" s="16"/>
      <c r="F4" s="16"/>
      <c r="G4" s="17"/>
      <c r="H4" s="17"/>
      <c r="I4" s="18" t="s">
        <v>16</v>
      </c>
      <c r="J4" s="18"/>
      <c r="K4" s="19"/>
      <c r="L4" s="20" t="s">
        <v>22</v>
      </c>
      <c r="M4" s="21">
        <f>COUNTIF(G:G,"Ja")</f>
        <v>2</v>
      </c>
      <c r="N4" s="17"/>
      <c r="O4" s="22" t="s">
        <v>23</v>
      </c>
      <c r="P4" s="23">
        <f>COUNTIF(A:A,"02 - Bygg - oppmåling - eiendom")</f>
        <v>2</v>
      </c>
    </row>
    <row r="5" spans="1:16" ht="45" x14ac:dyDescent="0.25">
      <c r="A5" s="26" t="s">
        <v>19</v>
      </c>
      <c r="B5" s="27" t="s">
        <v>24</v>
      </c>
      <c r="C5" s="27" t="s">
        <v>21</v>
      </c>
      <c r="D5" s="27">
        <v>2014</v>
      </c>
      <c r="E5" s="27"/>
      <c r="F5" s="16"/>
      <c r="G5" s="17" t="s">
        <v>16</v>
      </c>
      <c r="H5" s="17"/>
      <c r="I5" s="18"/>
      <c r="J5" s="18"/>
      <c r="K5" s="19"/>
      <c r="L5" s="20" t="s">
        <v>25</v>
      </c>
      <c r="M5" s="21">
        <f>COUNTIF(H:H,"Ja")</f>
        <v>6</v>
      </c>
      <c r="N5" s="17"/>
      <c r="O5" s="22" t="s">
        <v>26</v>
      </c>
      <c r="P5" s="23">
        <f>COUNTIF(A:A,"03 -Teknisk drift og anlegg")</f>
        <v>0</v>
      </c>
    </row>
    <row r="6" spans="1:16" ht="30" x14ac:dyDescent="0.25">
      <c r="A6" s="26" t="s">
        <v>27</v>
      </c>
      <c r="B6" s="27" t="s">
        <v>28</v>
      </c>
      <c r="C6" s="27" t="s">
        <v>29</v>
      </c>
      <c r="D6" s="27"/>
      <c r="E6" s="27"/>
      <c r="F6" s="16"/>
      <c r="G6" s="17"/>
      <c r="H6" s="17"/>
      <c r="I6" s="18" t="s">
        <v>16</v>
      </c>
      <c r="J6" s="18"/>
      <c r="K6" s="19"/>
      <c r="L6" s="20" t="s">
        <v>30</v>
      </c>
      <c r="M6" s="21">
        <f>COUNTIF(I:I,"Ja")</f>
        <v>13</v>
      </c>
      <c r="N6" s="17"/>
      <c r="O6" s="22" t="s">
        <v>31</v>
      </c>
      <c r="P6" s="23">
        <f>COUNTIF(A:A,"04 - Økonomi")</f>
        <v>1</v>
      </c>
    </row>
    <row r="7" spans="1:16" ht="60" x14ac:dyDescent="0.25">
      <c r="A7" s="13" t="s">
        <v>32</v>
      </c>
      <c r="B7" s="14" t="s">
        <v>33</v>
      </c>
      <c r="C7" s="14" t="s">
        <v>34</v>
      </c>
      <c r="D7" s="15"/>
      <c r="E7" s="14"/>
      <c r="F7" s="16"/>
      <c r="G7" s="17"/>
      <c r="H7" s="17"/>
      <c r="I7" s="18" t="s">
        <v>16</v>
      </c>
      <c r="J7" s="18"/>
      <c r="K7" s="19"/>
      <c r="L7" s="20" t="s">
        <v>35</v>
      </c>
      <c r="M7" s="21">
        <f>COUNTIF(J:J,"Ja")</f>
        <v>0</v>
      </c>
      <c r="N7" s="17"/>
      <c r="O7" s="22" t="s">
        <v>36</v>
      </c>
      <c r="P7" s="23">
        <f>COUNTIF(A:A,"05 - Forliksråd, overformynderi")</f>
        <v>0</v>
      </c>
    </row>
    <row r="8" spans="1:16" x14ac:dyDescent="0.25">
      <c r="A8" s="13" t="s">
        <v>32</v>
      </c>
      <c r="B8" s="28" t="s">
        <v>37</v>
      </c>
      <c r="C8" s="27" t="s">
        <v>34</v>
      </c>
      <c r="D8" s="27">
        <v>2000</v>
      </c>
      <c r="E8" s="27"/>
      <c r="F8" s="16"/>
      <c r="G8" s="17"/>
      <c r="H8" s="17"/>
      <c r="I8" s="18" t="s">
        <v>16</v>
      </c>
      <c r="J8" s="18"/>
      <c r="K8" s="19"/>
      <c r="L8" s="20"/>
      <c r="M8" s="21"/>
      <c r="N8" s="17"/>
      <c r="O8" s="22" t="s">
        <v>38</v>
      </c>
      <c r="P8" s="23">
        <f>COUNTIF(A:A,"06 -Skole")</f>
        <v>3</v>
      </c>
    </row>
    <row r="9" spans="1:16" ht="75" x14ac:dyDescent="0.25">
      <c r="A9" s="13" t="s">
        <v>32</v>
      </c>
      <c r="B9" s="27" t="s">
        <v>39</v>
      </c>
      <c r="C9" s="27" t="s">
        <v>40</v>
      </c>
      <c r="D9" s="27"/>
      <c r="E9" s="27"/>
      <c r="F9" s="16"/>
      <c r="G9" s="17"/>
      <c r="H9" s="17"/>
      <c r="I9" s="18" t="s">
        <v>16</v>
      </c>
      <c r="J9" s="18"/>
      <c r="K9" s="19"/>
      <c r="L9" s="20" t="s">
        <v>41</v>
      </c>
      <c r="M9" s="21">
        <f>M5-M3</f>
        <v>5</v>
      </c>
      <c r="N9" s="17"/>
      <c r="O9" s="22" t="s">
        <v>42</v>
      </c>
      <c r="P9" s="23">
        <f>COUNTIF(A:A,"07 - Helsetjeneste")</f>
        <v>4</v>
      </c>
    </row>
    <row r="10" spans="1:16" ht="60" x14ac:dyDescent="0.25">
      <c r="A10" s="13" t="s">
        <v>43</v>
      </c>
      <c r="B10" s="14" t="s">
        <v>44</v>
      </c>
      <c r="C10" s="14" t="s">
        <v>45</v>
      </c>
      <c r="D10" s="14">
        <v>1995</v>
      </c>
      <c r="E10" s="15"/>
      <c r="F10" s="16"/>
      <c r="G10" s="17"/>
      <c r="H10" s="17"/>
      <c r="I10" s="18" t="s">
        <v>16</v>
      </c>
      <c r="J10" s="18"/>
      <c r="K10" s="19"/>
      <c r="L10" s="20"/>
      <c r="M10" s="21"/>
      <c r="N10" s="17"/>
      <c r="O10" s="22" t="s">
        <v>46</v>
      </c>
      <c r="P10" s="23">
        <f>COUNTIF(A:A,"08 - Arkivtjeneste - sak arkiv")</f>
        <v>5</v>
      </c>
    </row>
    <row r="11" spans="1:16" ht="75" x14ac:dyDescent="0.25">
      <c r="A11" s="13" t="s">
        <v>43</v>
      </c>
      <c r="B11" s="14" t="s">
        <v>47</v>
      </c>
      <c r="C11" s="14" t="s">
        <v>45</v>
      </c>
      <c r="D11" s="14">
        <v>1995</v>
      </c>
      <c r="E11" s="14"/>
      <c r="F11" s="16"/>
      <c r="G11" s="17"/>
      <c r="H11" s="17"/>
      <c r="I11" s="18" t="s">
        <v>16</v>
      </c>
      <c r="J11" s="18"/>
      <c r="K11" s="19"/>
      <c r="L11" s="20" t="s">
        <v>48</v>
      </c>
      <c r="M11" s="21">
        <f>SUM(M4,M5,M6)</f>
        <v>21</v>
      </c>
      <c r="N11" s="17"/>
      <c r="O11" s="22" t="s">
        <v>49</v>
      </c>
      <c r="P11" s="23">
        <f>COUNTIF(A:A,"09 - Intern admin - under dette personal")</f>
        <v>0</v>
      </c>
    </row>
    <row r="12" spans="1:16" ht="30" x14ac:dyDescent="0.25">
      <c r="A12" s="13" t="s">
        <v>43</v>
      </c>
      <c r="B12" s="27" t="s">
        <v>50</v>
      </c>
      <c r="C12" s="27" t="s">
        <v>45</v>
      </c>
      <c r="D12" s="27">
        <v>2001</v>
      </c>
      <c r="E12" s="27"/>
      <c r="F12" s="16"/>
      <c r="G12" s="17"/>
      <c r="H12" s="17"/>
      <c r="I12" s="18" t="s">
        <v>16</v>
      </c>
      <c r="J12" s="18"/>
      <c r="K12" s="19"/>
      <c r="L12" s="29"/>
      <c r="M12" s="30"/>
      <c r="N12" s="17"/>
      <c r="O12" s="22" t="s">
        <v>51</v>
      </c>
      <c r="P12" s="23">
        <f>COUNTIF(A:A,"10 - Barnevern")</f>
        <v>2</v>
      </c>
    </row>
    <row r="13" spans="1:16" x14ac:dyDescent="0.25">
      <c r="A13" s="13" t="s">
        <v>43</v>
      </c>
      <c r="B13" s="27" t="s">
        <v>52</v>
      </c>
      <c r="C13" s="27" t="s">
        <v>45</v>
      </c>
      <c r="D13" s="27"/>
      <c r="E13" s="27"/>
      <c r="F13" s="16"/>
      <c r="G13" s="17"/>
      <c r="H13" s="17"/>
      <c r="I13" s="18" t="s">
        <v>16</v>
      </c>
      <c r="J13" s="18"/>
      <c r="K13" s="31"/>
      <c r="L13" s="19"/>
      <c r="M13" s="17"/>
      <c r="N13" s="17"/>
      <c r="O13" s="22" t="s">
        <v>53</v>
      </c>
      <c r="P13" s="23">
        <f>COUNTIF(A:A,"12 - Kirke")</f>
        <v>0</v>
      </c>
    </row>
    <row r="14" spans="1:16" ht="30" x14ac:dyDescent="0.25">
      <c r="A14" s="13" t="s">
        <v>54</v>
      </c>
      <c r="B14" s="14" t="s">
        <v>55</v>
      </c>
      <c r="C14" s="14" t="s">
        <v>56</v>
      </c>
      <c r="D14" s="14">
        <v>1994</v>
      </c>
      <c r="E14" s="15"/>
      <c r="F14" s="16"/>
      <c r="G14" s="17"/>
      <c r="H14" s="17" t="s">
        <v>16</v>
      </c>
      <c r="I14" s="18"/>
      <c r="J14" s="18"/>
      <c r="K14" s="31"/>
      <c r="L14" s="19"/>
      <c r="M14" s="17"/>
      <c r="N14" s="17"/>
      <c r="O14" s="22" t="s">
        <v>57</v>
      </c>
      <c r="P14" s="23">
        <f>COUNTIF(A:A,"13 - Barnehage")</f>
        <v>0</v>
      </c>
    </row>
    <row r="15" spans="1:16" ht="30" x14ac:dyDescent="0.25">
      <c r="A15" s="13" t="s">
        <v>54</v>
      </c>
      <c r="B15" s="14" t="s">
        <v>58</v>
      </c>
      <c r="C15" s="14" t="s">
        <v>56</v>
      </c>
      <c r="D15" s="15"/>
      <c r="E15" s="14">
        <v>1994</v>
      </c>
      <c r="F15" s="16"/>
      <c r="G15" s="17"/>
      <c r="H15" s="17" t="s">
        <v>16</v>
      </c>
      <c r="I15" s="18"/>
      <c r="J15" s="18"/>
      <c r="K15" s="19"/>
      <c r="L15" s="19"/>
      <c r="M15" s="17"/>
      <c r="N15" s="17"/>
      <c r="O15" s="22" t="s">
        <v>59</v>
      </c>
      <c r="P15" s="23">
        <f>COUNTIF(A:A,"14 - Pleie og omsorg")</f>
        <v>0</v>
      </c>
    </row>
    <row r="16" spans="1:16" ht="60" x14ac:dyDescent="0.25">
      <c r="A16" s="13" t="s">
        <v>54</v>
      </c>
      <c r="B16" s="14" t="s">
        <v>60</v>
      </c>
      <c r="C16" s="14" t="s">
        <v>56</v>
      </c>
      <c r="D16" s="14">
        <v>1999</v>
      </c>
      <c r="E16" s="15">
        <v>2005</v>
      </c>
      <c r="F16" s="16" t="s">
        <v>16</v>
      </c>
      <c r="G16" s="17"/>
      <c r="H16" s="17" t="s">
        <v>16</v>
      </c>
      <c r="I16" s="18"/>
      <c r="J16" s="18"/>
      <c r="K16" s="19"/>
      <c r="L16" s="19"/>
      <c r="M16" s="17"/>
      <c r="N16" s="17"/>
      <c r="O16" s="22" t="s">
        <v>61</v>
      </c>
      <c r="P16" s="23">
        <f>COUNTIF(A:A,"15 - Sentrale system - stat")</f>
        <v>0</v>
      </c>
    </row>
    <row r="17" spans="1:16" ht="45" x14ac:dyDescent="0.25">
      <c r="A17" s="13" t="s">
        <v>54</v>
      </c>
      <c r="B17" s="16" t="s">
        <v>62</v>
      </c>
      <c r="C17" s="16" t="s">
        <v>56</v>
      </c>
      <c r="D17" s="32">
        <v>2009</v>
      </c>
      <c r="E17" s="32"/>
      <c r="F17" s="16"/>
      <c r="G17" s="17" t="s">
        <v>16</v>
      </c>
      <c r="H17" s="17"/>
      <c r="I17" s="18"/>
      <c r="J17" s="18"/>
      <c r="K17" s="19"/>
      <c r="L17" s="19"/>
      <c r="M17" s="17"/>
      <c r="N17" s="17"/>
      <c r="O17" s="22" t="s">
        <v>63</v>
      </c>
      <c r="P17" s="23">
        <f>COUNTIF(A:A,"16 - Flyktningtjeneste")</f>
        <v>0</v>
      </c>
    </row>
    <row r="18" spans="1:16" ht="45" x14ac:dyDescent="0.25">
      <c r="A18" s="13" t="s">
        <v>54</v>
      </c>
      <c r="B18" s="14" t="s">
        <v>58</v>
      </c>
      <c r="C18" s="14" t="s">
        <v>56</v>
      </c>
      <c r="D18" s="14"/>
      <c r="E18" s="15">
        <v>1994</v>
      </c>
      <c r="F18" s="16"/>
      <c r="G18" s="17"/>
      <c r="H18" s="17" t="s">
        <v>16</v>
      </c>
      <c r="I18" s="18"/>
      <c r="J18" s="18"/>
      <c r="K18" s="19"/>
      <c r="L18" s="19"/>
      <c r="M18" s="17"/>
      <c r="N18" s="17"/>
      <c r="O18" s="22" t="s">
        <v>64</v>
      </c>
      <c r="P18" s="23">
        <f>COUNTIF(A:A,"18 - Naturforvaltning")</f>
        <v>0</v>
      </c>
    </row>
    <row r="19" spans="1:16" ht="45" x14ac:dyDescent="0.25">
      <c r="A19" s="13" t="s">
        <v>51</v>
      </c>
      <c r="B19" s="14" t="s">
        <v>14</v>
      </c>
      <c r="C19" s="14" t="s">
        <v>65</v>
      </c>
      <c r="D19" s="15"/>
      <c r="E19" s="14">
        <v>1998</v>
      </c>
      <c r="F19" s="16"/>
      <c r="G19" s="17"/>
      <c r="H19" s="17" t="s">
        <v>16</v>
      </c>
      <c r="I19" s="18"/>
      <c r="J19" s="18"/>
      <c r="K19" s="19"/>
      <c r="L19" s="19"/>
      <c r="M19" s="17"/>
      <c r="N19" s="17"/>
      <c r="O19" s="22" t="s">
        <v>66</v>
      </c>
      <c r="P19" s="23">
        <f>COUNTIF(A:A,"19 - Valg og valgadministrasjon")</f>
        <v>0</v>
      </c>
    </row>
    <row r="20" spans="1:16" ht="30" x14ac:dyDescent="0.25">
      <c r="A20" s="26" t="s">
        <v>51</v>
      </c>
      <c r="B20" s="27" t="s">
        <v>67</v>
      </c>
      <c r="C20" s="27" t="s">
        <v>65</v>
      </c>
      <c r="D20" s="27"/>
      <c r="E20" s="27"/>
      <c r="F20" s="16"/>
      <c r="G20" s="17"/>
      <c r="H20" s="17"/>
      <c r="I20" s="18" t="s">
        <v>16</v>
      </c>
      <c r="J20" s="18"/>
      <c r="K20" s="19"/>
      <c r="L20" s="19"/>
      <c r="M20" s="17"/>
      <c r="N20" s="17"/>
      <c r="O20" s="22" t="s">
        <v>68</v>
      </c>
      <c r="P20" s="23">
        <f>COUNTIF(A:A,"20 - Kultur og idrett")</f>
        <v>3</v>
      </c>
    </row>
    <row r="21" spans="1:16" x14ac:dyDescent="0.25">
      <c r="A21" s="13" t="s">
        <v>68</v>
      </c>
      <c r="B21" s="14" t="s">
        <v>69</v>
      </c>
      <c r="C21" s="14" t="s">
        <v>70</v>
      </c>
      <c r="D21" s="14">
        <v>1994</v>
      </c>
      <c r="E21" s="14"/>
      <c r="F21" s="16"/>
      <c r="G21" s="17"/>
      <c r="H21" s="17"/>
      <c r="I21" s="18" t="s">
        <v>16</v>
      </c>
      <c r="J21" s="18"/>
      <c r="K21" s="19"/>
      <c r="L21" s="19"/>
      <c r="M21" s="17"/>
      <c r="N21" s="17"/>
      <c r="O21" s="19"/>
      <c r="P21" s="17"/>
    </row>
    <row r="22" spans="1:16" x14ac:dyDescent="0.25">
      <c r="A22" s="13" t="s">
        <v>68</v>
      </c>
      <c r="B22" s="27" t="s">
        <v>71</v>
      </c>
      <c r="C22" s="27" t="s">
        <v>70</v>
      </c>
      <c r="D22" s="27">
        <v>2000</v>
      </c>
      <c r="E22" s="27"/>
      <c r="F22" s="16"/>
      <c r="G22" s="17"/>
      <c r="H22" s="17"/>
      <c r="I22" s="18" t="s">
        <v>16</v>
      </c>
      <c r="J22" s="18"/>
      <c r="K22" s="19"/>
      <c r="L22" s="19"/>
      <c r="M22" s="17"/>
      <c r="N22" s="17"/>
      <c r="O22" s="19"/>
      <c r="P22" s="17"/>
    </row>
    <row r="23" spans="1:16" x14ac:dyDescent="0.25">
      <c r="A23" s="13" t="s">
        <v>68</v>
      </c>
      <c r="B23" s="27" t="s">
        <v>72</v>
      </c>
      <c r="C23" s="27" t="s">
        <v>73</v>
      </c>
      <c r="D23" s="27"/>
      <c r="E23" s="27"/>
      <c r="F23" s="16"/>
      <c r="G23" s="17"/>
      <c r="H23" s="17"/>
      <c r="I23" s="18" t="s">
        <v>16</v>
      </c>
      <c r="J23" s="18"/>
      <c r="K23" s="19"/>
      <c r="L23" s="19"/>
      <c r="M23" s="17"/>
      <c r="N23" s="17"/>
      <c r="O23" s="19"/>
      <c r="P23" s="17"/>
    </row>
    <row r="24" spans="1:16" x14ac:dyDescent="0.25">
      <c r="A24" s="33"/>
      <c r="B24" s="17"/>
      <c r="C24" s="19"/>
      <c r="D24" s="16"/>
      <c r="E24" s="16"/>
      <c r="F24" s="16"/>
      <c r="G24" s="17"/>
      <c r="H24" s="17"/>
      <c r="I24" s="18"/>
      <c r="J24" s="18"/>
      <c r="K24" s="19"/>
      <c r="L24" s="19"/>
      <c r="M24" s="17"/>
      <c r="N24" s="17"/>
      <c r="O24" s="19"/>
      <c r="P24" s="17"/>
    </row>
    <row r="25" spans="1:16" x14ac:dyDescent="0.25">
      <c r="A25" s="19"/>
      <c r="B25" s="17"/>
      <c r="C25" s="19"/>
      <c r="D25" s="16"/>
      <c r="E25" s="16"/>
      <c r="F25" s="16"/>
      <c r="G25" s="17"/>
      <c r="H25" s="17"/>
      <c r="I25" s="18"/>
      <c r="J25" s="18"/>
      <c r="K25" s="19"/>
      <c r="L25" s="19"/>
      <c r="M25" s="17"/>
      <c r="N25" s="17"/>
      <c r="O25" s="19"/>
      <c r="P25" s="17"/>
    </row>
    <row r="26" spans="1:16" x14ac:dyDescent="0.25">
      <c r="A26" s="19"/>
      <c r="B26" s="17"/>
      <c r="C26" s="19"/>
      <c r="D26" s="16"/>
      <c r="E26" s="16"/>
      <c r="F26" s="16"/>
      <c r="G26" s="17"/>
      <c r="H26" s="17"/>
      <c r="I26" s="18"/>
      <c r="J26" s="18"/>
      <c r="K26" s="19"/>
      <c r="L26" s="19"/>
      <c r="M26" s="17"/>
      <c r="N26" s="17"/>
      <c r="O26" s="19"/>
      <c r="P26" s="17"/>
    </row>
    <row r="27" spans="1:16" x14ac:dyDescent="0.25">
      <c r="A27" s="19"/>
      <c r="B27" s="17"/>
      <c r="C27" s="19"/>
      <c r="D27" s="16"/>
      <c r="E27" s="16"/>
      <c r="F27" s="16"/>
      <c r="G27" s="17"/>
      <c r="H27" s="17"/>
      <c r="I27" s="18"/>
      <c r="J27" s="18"/>
      <c r="K27" s="19"/>
      <c r="L27" s="19"/>
      <c r="M27" s="17"/>
      <c r="N27" s="17"/>
      <c r="O27" s="19"/>
      <c r="P27" s="17"/>
    </row>
    <row r="28" spans="1:16" x14ac:dyDescent="0.25">
      <c r="A28" s="19"/>
      <c r="B28" s="17"/>
      <c r="C28" s="34"/>
      <c r="D28" s="16"/>
      <c r="E28" s="16"/>
      <c r="F28" s="16"/>
      <c r="G28" s="17"/>
      <c r="H28" s="17"/>
      <c r="I28" s="18"/>
      <c r="J28" s="18"/>
      <c r="K28" s="19"/>
      <c r="L28" s="19"/>
      <c r="M28" s="17"/>
      <c r="N28" s="17"/>
      <c r="O28" s="19"/>
      <c r="P28" s="17"/>
    </row>
    <row r="29" spans="1:16" x14ac:dyDescent="0.25">
      <c r="A29" s="19"/>
      <c r="B29" s="17"/>
      <c r="C29" s="34"/>
      <c r="D29" s="16"/>
      <c r="E29" s="16"/>
      <c r="F29" s="16"/>
      <c r="G29" s="17"/>
      <c r="H29" s="17"/>
      <c r="I29" s="18"/>
      <c r="J29" s="18"/>
      <c r="K29" s="19"/>
      <c r="L29" s="19"/>
      <c r="M29" s="17"/>
      <c r="N29" s="17"/>
      <c r="O29" s="19"/>
      <c r="P29" s="17"/>
    </row>
    <row r="30" spans="1:16" x14ac:dyDescent="0.25">
      <c r="A30" s="35"/>
    </row>
  </sheetData>
  <mergeCells count="1">
    <mergeCell ref="O2:P2"/>
  </mergeCells>
  <conditionalFormatting sqref="F1 F3:F30">
    <cfRule type="containsText" dxfId="1" priority="2" operator="containsText" text="ja">
      <formula>NOT(ISERROR(SEARCH("ja",F1)))</formula>
    </cfRule>
  </conditionalFormatting>
  <conditionalFormatting sqref="F2">
    <cfRule type="containsText" dxfId="0" priority="1" operator="containsText" text="Ja">
      <formula>NOT(ISERROR(SEARCH("Ja",F2)))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Helene Reksten</dc:creator>
  <cp:lastModifiedBy>Liv Janne Klepsvik</cp:lastModifiedBy>
  <dcterms:created xsi:type="dcterms:W3CDTF">2019-09-13T10:13:44Z</dcterms:created>
  <dcterms:modified xsi:type="dcterms:W3CDTF">2019-09-19T11:03:05Z</dcterms:modified>
</cp:coreProperties>
</file>